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40" windowHeight="6150" activeTab="1"/>
  </bookViews>
  <sheets>
    <sheet name="PHU LUC 01" sheetId="1" r:id="rId1"/>
    <sheet name="PHU LUC 0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<sst xmlns="http://schemas.openxmlformats.org/spreadsheetml/2006/main" count="118" uniqueCount="83">
  <si>
    <t>Phụ lục: O1</t>
  </si>
  <si>
    <t>ĐỊNH MỨC BẢO QUẢN BAN ĐẦU (MỚI, BỔ SUNG)</t>
  </si>
  <si>
    <t xml:space="preserve"> THÓC ĐỔ RỜI TRONG ĐIỀU KIỆN ÁP SUẤT THẤP </t>
  </si>
  <si>
    <t>(Kèm theo Quyết định số: 86/2008/QĐ-BTC ngày 20 tháng 10  năm 2008)</t>
  </si>
  <si>
    <t>ĐVT: đồng/tấn</t>
  </si>
  <si>
    <t>TT</t>
  </si>
  <si>
    <t>Danh mục định mức</t>
  </si>
  <si>
    <t>Đơn vị</t>
  </si>
  <si>
    <t>Đơn giá</t>
  </si>
  <si>
    <t xml:space="preserve">Mới </t>
  </si>
  <si>
    <t>Bổ sung</t>
  </si>
  <si>
    <t>tính</t>
  </si>
  <si>
    <t>(đồng)</t>
  </si>
  <si>
    <t>Lượng</t>
  </si>
  <si>
    <t>Tiền</t>
  </si>
  <si>
    <t>Cộng :</t>
  </si>
  <si>
    <t>Thuốc sát trùng kho</t>
  </si>
  <si>
    <t>kg</t>
  </si>
  <si>
    <t xml:space="preserve">Diệt côn trùng hại </t>
  </si>
  <si>
    <t>lần</t>
  </si>
  <si>
    <t>Màng</t>
  </si>
  <si>
    <t>3.1</t>
  </si>
  <si>
    <t>PVC dày 0,5 mm</t>
  </si>
  <si>
    <r>
      <t>m</t>
    </r>
    <r>
      <rPr>
        <vertAlign val="superscript"/>
        <sz val="12"/>
        <rFont val="Times New Roman"/>
        <family val="1"/>
      </rPr>
      <t>2</t>
    </r>
  </si>
  <si>
    <t>3.2</t>
  </si>
  <si>
    <t>PP</t>
  </si>
  <si>
    <t>Keo dán màng PVC</t>
  </si>
  <si>
    <t>Hệ thống ống dẫn, hút khí</t>
  </si>
  <si>
    <t>5.1</t>
  </si>
  <si>
    <r>
      <t xml:space="preserve">Ống dẫn khí bằng  PVC </t>
    </r>
    <r>
      <rPr>
        <sz val="12"/>
        <rFont val="Times New Roman"/>
        <family val="1"/>
      </rPr>
      <t>Ø 200</t>
    </r>
  </si>
  <si>
    <t>m</t>
  </si>
  <si>
    <t>5.2</t>
  </si>
  <si>
    <r>
      <t xml:space="preserve">Ống hút khí bằng  PVC </t>
    </r>
    <r>
      <rPr>
        <sz val="12"/>
        <rFont val="Times New Roman"/>
        <family val="1"/>
      </rPr>
      <t>Ø 34</t>
    </r>
  </si>
  <si>
    <t>5.3</t>
  </si>
  <si>
    <t>Cút nối Ø 200</t>
  </si>
  <si>
    <t>chiếc</t>
  </si>
  <si>
    <t>5.4</t>
  </si>
  <si>
    <r>
      <t xml:space="preserve">Côn thu  Ø 200  </t>
    </r>
    <r>
      <rPr>
        <sz val="12"/>
        <rFont val="Tempus Sans ITC"/>
        <family val="5"/>
      </rPr>
      <t>-</t>
    </r>
    <r>
      <rPr>
        <sz val="12"/>
        <rFont val="Times New Roman"/>
        <family val="0"/>
      </rPr>
      <t>&gt; Ø 34</t>
    </r>
  </si>
  <si>
    <t>5.5</t>
  </si>
  <si>
    <t>Nắp nhựa  Ø 200</t>
  </si>
  <si>
    <t>5.6</t>
  </si>
  <si>
    <t xml:space="preserve">Van khóa + cút </t>
  </si>
  <si>
    <t>bộ</t>
  </si>
  <si>
    <t>5.7</t>
  </si>
  <si>
    <t>Cút ren làm nắp lấy mẫu  Ø 42</t>
  </si>
  <si>
    <t>5.8</t>
  </si>
  <si>
    <t>Cút chữ L Ø 34</t>
  </si>
  <si>
    <t>5.9</t>
  </si>
  <si>
    <t>Cút chữ T Ø 34</t>
  </si>
  <si>
    <t>Dụng cụ các loại</t>
  </si>
  <si>
    <t>6.1</t>
  </si>
  <si>
    <t xml:space="preserve">Nẹp gỗ </t>
  </si>
  <si>
    <t>6.2</t>
  </si>
  <si>
    <t>Vít nở + ốc vít</t>
  </si>
  <si>
    <t>6.3</t>
  </si>
  <si>
    <t>Dụng cụ nhỏ lẻ</t>
  </si>
  <si>
    <t>đồng</t>
  </si>
  <si>
    <t>Bảo hộ lao động</t>
  </si>
  <si>
    <t>Bộ phận đo áp (Manômét)</t>
  </si>
  <si>
    <t>Điện năng</t>
  </si>
  <si>
    <t>kwh</t>
  </si>
  <si>
    <r>
      <t xml:space="preserve">Nhân công kê lót các loại </t>
    </r>
    <r>
      <rPr>
        <sz val="12"/>
        <rFont val="Times New Roman"/>
        <family val="1"/>
      </rPr>
      <t>(công thuê)</t>
    </r>
  </si>
  <si>
    <t>công</t>
  </si>
  <si>
    <t>Xử lý môi trường</t>
  </si>
  <si>
    <t xml:space="preserve">Quản lý định mức </t>
  </si>
  <si>
    <t>./.</t>
  </si>
  <si>
    <t>Phụ lục: O2</t>
  </si>
  <si>
    <t xml:space="preserve">ĐỊNH MỨC BẢO QUẢN THƯỜNG XUYÊN </t>
  </si>
  <si>
    <t>ĐVT: đồng/tấn/năm</t>
  </si>
  <si>
    <t>DANH MỤC ĐỊNH MỨC</t>
  </si>
  <si>
    <t>Thống kê</t>
  </si>
  <si>
    <t>Kiểm tra chất lượng thóc</t>
  </si>
  <si>
    <t>a</t>
  </si>
  <si>
    <t>Bồi dưỡng lấy mẫu</t>
  </si>
  <si>
    <t>b</t>
  </si>
  <si>
    <t>Mua túi PE đựng mẫu</t>
  </si>
  <si>
    <t>Thuốc trừ gián, nhện trong ngoài kho</t>
  </si>
  <si>
    <t>hộp</t>
  </si>
  <si>
    <t>Hút khí trong lô thóc</t>
  </si>
  <si>
    <t xml:space="preserve">Dụng cụ nhỏ, lẻ </t>
  </si>
  <si>
    <t>Kiểm định dụng cụ đo lường, bảo quản</t>
  </si>
  <si>
    <t>Điện năng hút khí, bảo quản, bảo vệ</t>
  </si>
  <si>
    <t xml:space="preserve">Quản lý định mức tại cơ sở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</si>
</sst>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_);_(@_)"/>
  </numFmts>
  <fonts count="10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sz val="12"/>
      <name val="Tempus Sans ITC"/>
      <family val="5"/>
    </font>
    <font>
      <b/>
      <sz val="16"/>
      <name val="Times New Roman"/>
      <family val="1"/>
    </font>
    <font>
      <i/>
      <sz val="14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6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9" fontId="0" fillId="0" borderId="0" xfId="19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1" fillId="0" borderId="9" xfId="0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9" fontId="1" fillId="0" borderId="11" xfId="19" applyFont="1" applyFill="1" applyBorder="1" applyAlignment="1">
      <alignment/>
    </xf>
    <xf numFmtId="1" fontId="0" fillId="0" borderId="0" xfId="0" applyNumberFormat="1" applyFill="1" applyAlignment="1">
      <alignment/>
    </xf>
    <xf numFmtId="0" fontId="1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9" fontId="1" fillId="0" borderId="12" xfId="19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3" fontId="3" fillId="0" borderId="2" xfId="0" applyNumberFormat="1" applyFont="1" applyBorder="1" applyAlignment="1">
      <alignment horizontal="right"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165" fontId="2" fillId="0" borderId="9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166" fontId="8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166" fontId="3" fillId="0" borderId="11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9" fontId="3" fillId="0" borderId="11" xfId="19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HANH%202008\Q&#272;%2086.%20Thoc%20P%20thap\Phu%20luc%2001.%20Mo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HANH%202008\Q&#272;%2086.%20Thoc%20P%20thap\Phu%20luc%2002.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 Du thao.Moi"/>
      <sheetName val="07. Du thao.BS"/>
      <sheetName val="07. Du thao.BQBD"/>
      <sheetName val="07. Gep DTrung"/>
      <sheetName val="07. Gep DTrung . 200"/>
      <sheetName val="07. PL. 01"/>
      <sheetName val="07. PL. 01 cu"/>
      <sheetName val="01.Tong hop.Moi"/>
      <sheetName val="02.Thong ke.Moi"/>
      <sheetName val="03.De nghi.Moi"/>
      <sheetName val="04.Khao nghiem.Moi"/>
      <sheetName val="05.Tinh toan.Moi"/>
      <sheetName val="06. DG TH"/>
    </sheetNames>
    <sheetDataSet>
      <sheetData sheetId="1">
        <row r="11">
          <cell r="G11">
            <v>0.007</v>
          </cell>
        </row>
        <row r="30">
          <cell r="H30">
            <v>646.3651063762128</v>
          </cell>
        </row>
        <row r="31">
          <cell r="H31">
            <v>150</v>
          </cell>
        </row>
      </sheetData>
      <sheetData sheetId="7">
        <row r="11">
          <cell r="I11">
            <v>0.007</v>
          </cell>
        </row>
        <row r="13">
          <cell r="I13">
            <v>2.4</v>
          </cell>
        </row>
        <row r="14">
          <cell r="I14">
            <v>3.3</v>
          </cell>
        </row>
        <row r="15">
          <cell r="I15">
            <v>0.04</v>
          </cell>
        </row>
        <row r="18">
          <cell r="I18">
            <v>0.04</v>
          </cell>
        </row>
        <row r="19">
          <cell r="I19">
            <v>0.05</v>
          </cell>
        </row>
        <row r="21">
          <cell r="I21">
            <v>0.02</v>
          </cell>
        </row>
        <row r="22">
          <cell r="I22">
            <v>0.01</v>
          </cell>
        </row>
        <row r="23">
          <cell r="I23">
            <v>0.06</v>
          </cell>
        </row>
        <row r="27">
          <cell r="I27">
            <v>0.35</v>
          </cell>
        </row>
        <row r="28">
          <cell r="I28">
            <v>0.65</v>
          </cell>
        </row>
        <row r="30">
          <cell r="I30">
            <v>1292.7302127524256</v>
          </cell>
        </row>
        <row r="31">
          <cell r="I31">
            <v>500</v>
          </cell>
        </row>
        <row r="32">
          <cell r="I32">
            <v>0.01</v>
          </cell>
        </row>
        <row r="33">
          <cell r="I33">
            <v>0.3</v>
          </cell>
        </row>
        <row r="34">
          <cell r="I34">
            <v>0.23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3. Thong ke"/>
      <sheetName val="O4. Đề nghị"/>
      <sheetName val="O5.TToán"/>
      <sheetName val="O2.Tong Hop"/>
      <sheetName val="01. PL. 02"/>
    </sheetNames>
    <sheetDataSet>
      <sheetData sheetId="3">
        <row r="13">
          <cell r="H13">
            <v>0.012602</v>
          </cell>
        </row>
        <row r="14">
          <cell r="H14">
            <v>0.66</v>
          </cell>
        </row>
        <row r="15">
          <cell r="H15">
            <v>0.040665</v>
          </cell>
        </row>
        <row r="16">
          <cell r="H16">
            <v>0.08972380952380953</v>
          </cell>
        </row>
        <row r="17">
          <cell r="H17">
            <v>1029.6277777777777</v>
          </cell>
        </row>
        <row r="18">
          <cell r="H18">
            <v>1</v>
          </cell>
        </row>
        <row r="19">
          <cell r="H19">
            <v>2.8369003174603176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24">
      <selection activeCell="C32" sqref="C32"/>
    </sheetView>
  </sheetViews>
  <sheetFormatPr defaultColWidth="9.00390625" defaultRowHeight="15.75"/>
  <cols>
    <col min="1" max="1" width="3.50390625" style="1" customWidth="1"/>
    <col min="2" max="2" width="32.50390625" style="1" customWidth="1"/>
    <col min="3" max="3" width="7.125" style="1" customWidth="1"/>
    <col min="4" max="4" width="9.125" style="1" customWidth="1"/>
    <col min="5" max="5" width="8.75390625" style="1" customWidth="1"/>
    <col min="6" max="6" width="8.875" style="1" customWidth="1"/>
    <col min="7" max="7" width="8.625" style="1" customWidth="1"/>
    <col min="8" max="8" width="8.50390625" style="1" customWidth="1"/>
    <col min="9" max="16384" width="9.00390625" style="1" customWidth="1"/>
  </cols>
  <sheetData>
    <row r="1" ht="3.75" customHeight="1"/>
    <row r="2" spans="1:8" ht="18" customHeight="1">
      <c r="A2" s="2" t="s">
        <v>0</v>
      </c>
      <c r="B2" s="2"/>
      <c r="C2" s="2"/>
      <c r="D2" s="2"/>
      <c r="E2" s="2"/>
      <c r="F2" s="2"/>
      <c r="G2" s="2"/>
      <c r="H2" s="2"/>
    </row>
    <row r="3" spans="1:8" ht="21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21" customHeight="1">
      <c r="A4" s="3" t="s">
        <v>2</v>
      </c>
      <c r="B4" s="3"/>
      <c r="C4" s="3"/>
      <c r="D4" s="3"/>
      <c r="E4" s="3"/>
      <c r="F4" s="3"/>
      <c r="G4" s="3"/>
      <c r="H4" s="3"/>
    </row>
    <row r="5" spans="1:8" ht="21" customHeight="1">
      <c r="A5" s="4" t="s">
        <v>3</v>
      </c>
      <c r="B5" s="4"/>
      <c r="C5" s="4"/>
      <c r="D5" s="4"/>
      <c r="E5" s="4"/>
      <c r="F5" s="4"/>
      <c r="G5" s="4"/>
      <c r="H5" s="4"/>
    </row>
    <row r="6" spans="7:8" ht="21" customHeight="1">
      <c r="G6" s="5" t="s">
        <v>4</v>
      </c>
      <c r="H6" s="5"/>
    </row>
    <row r="7" spans="1:8" ht="21" customHeight="1">
      <c r="A7" s="6" t="s">
        <v>5</v>
      </c>
      <c r="B7" s="7" t="s">
        <v>6</v>
      </c>
      <c r="C7" s="8" t="s">
        <v>7</v>
      </c>
      <c r="D7" s="8" t="s">
        <v>8</v>
      </c>
      <c r="E7" s="9" t="s">
        <v>9</v>
      </c>
      <c r="F7" s="10"/>
      <c r="G7" s="9" t="s">
        <v>10</v>
      </c>
      <c r="H7" s="10"/>
    </row>
    <row r="8" spans="1:8" ht="21" customHeight="1">
      <c r="A8" s="11"/>
      <c r="B8" s="11"/>
      <c r="C8" s="12" t="s">
        <v>11</v>
      </c>
      <c r="D8" s="12" t="s">
        <v>12</v>
      </c>
      <c r="E8" s="13" t="s">
        <v>13</v>
      </c>
      <c r="F8" s="14" t="s">
        <v>14</v>
      </c>
      <c r="G8" s="13" t="s">
        <v>13</v>
      </c>
      <c r="H8" s="13" t="s">
        <v>14</v>
      </c>
    </row>
    <row r="9" spans="1:8" ht="21" customHeight="1">
      <c r="A9" s="13">
        <v>1</v>
      </c>
      <c r="B9" s="15">
        <v>2</v>
      </c>
      <c r="C9" s="13">
        <v>3</v>
      </c>
      <c r="D9" s="13">
        <v>4</v>
      </c>
      <c r="E9" s="15">
        <v>5</v>
      </c>
      <c r="F9" s="13">
        <v>6</v>
      </c>
      <c r="G9" s="13">
        <v>7</v>
      </c>
      <c r="H9" s="16">
        <v>8</v>
      </c>
    </row>
    <row r="10" spans="1:8" ht="21" customHeight="1">
      <c r="A10" s="17"/>
      <c r="B10" s="17"/>
      <c r="C10" s="17"/>
      <c r="D10" s="17"/>
      <c r="E10" s="17"/>
      <c r="F10" s="17"/>
      <c r="G10" s="17"/>
      <c r="H10" s="17"/>
    </row>
    <row r="11" spans="1:9" ht="21" customHeight="1">
      <c r="A11" s="18"/>
      <c r="B11" s="19" t="s">
        <v>15</v>
      </c>
      <c r="C11" s="20"/>
      <c r="D11" s="21"/>
      <c r="E11" s="21"/>
      <c r="F11" s="22">
        <f>F13+F14+F15+F18+F19+F29+F33+F34+F35+F36+F37+F38</f>
        <v>161299.782119135</v>
      </c>
      <c r="G11" s="21"/>
      <c r="H11" s="22">
        <f>H13+H14+H15+H18+H19+H29+H33+H34+H35+H36+H37+H38</f>
        <v>69640.3240595675</v>
      </c>
      <c r="I11" s="23"/>
    </row>
    <row r="12" spans="1:9" ht="21" customHeight="1">
      <c r="A12" s="24"/>
      <c r="B12" s="25"/>
      <c r="C12" s="25"/>
      <c r="D12" s="25"/>
      <c r="E12" s="25"/>
      <c r="F12" s="26"/>
      <c r="G12" s="25"/>
      <c r="H12" s="26"/>
      <c r="I12" s="23"/>
    </row>
    <row r="13" spans="1:8" ht="21" customHeight="1">
      <c r="A13" s="19">
        <v>1</v>
      </c>
      <c r="B13" s="27" t="s">
        <v>16</v>
      </c>
      <c r="C13" s="19" t="s">
        <v>17</v>
      </c>
      <c r="D13" s="22">
        <v>350000</v>
      </c>
      <c r="E13" s="28">
        <f>'[1]01.Tong hop.Moi'!I11</f>
        <v>0.007</v>
      </c>
      <c r="F13" s="22">
        <f>E13*D13</f>
        <v>2450</v>
      </c>
      <c r="G13" s="28">
        <f>'[1]07. Du thao.BS'!G11</f>
        <v>0.007</v>
      </c>
      <c r="H13" s="22">
        <f>D13*G13</f>
        <v>2450</v>
      </c>
    </row>
    <row r="14" spans="1:8" ht="21" customHeight="1">
      <c r="A14" s="29">
        <v>2</v>
      </c>
      <c r="B14" s="30" t="s">
        <v>18</v>
      </c>
      <c r="C14" s="29" t="s">
        <v>19</v>
      </c>
      <c r="D14" s="31">
        <v>11100</v>
      </c>
      <c r="E14" s="31">
        <v>1</v>
      </c>
      <c r="F14" s="31">
        <f>D14*E14</f>
        <v>11100</v>
      </c>
      <c r="G14" s="31">
        <v>1</v>
      </c>
      <c r="H14" s="31">
        <f>D14*G14</f>
        <v>11100</v>
      </c>
    </row>
    <row r="15" spans="1:8" ht="21" customHeight="1">
      <c r="A15" s="29">
        <v>3</v>
      </c>
      <c r="B15" s="30" t="s">
        <v>20</v>
      </c>
      <c r="C15" s="30"/>
      <c r="D15" s="30"/>
      <c r="E15" s="32"/>
      <c r="F15" s="31">
        <f>SUM(F16:F17)</f>
        <v>86250</v>
      </c>
      <c r="G15" s="32"/>
      <c r="H15" s="31">
        <f>SUM(H16:H17)</f>
        <v>25875</v>
      </c>
    </row>
    <row r="16" spans="1:8" ht="21" customHeight="1">
      <c r="A16" s="33" t="s">
        <v>21</v>
      </c>
      <c r="B16" s="34" t="s">
        <v>22</v>
      </c>
      <c r="C16" s="33" t="s">
        <v>23</v>
      </c>
      <c r="D16" s="35">
        <v>27000</v>
      </c>
      <c r="E16" s="36">
        <f>'[1]01.Tong hop.Moi'!I13</f>
        <v>2.4</v>
      </c>
      <c r="F16" s="35">
        <f>E16*D16</f>
        <v>64800</v>
      </c>
      <c r="G16" s="36">
        <f>E16*0.3</f>
        <v>0.72</v>
      </c>
      <c r="H16" s="35">
        <f>D16*G16</f>
        <v>19440</v>
      </c>
    </row>
    <row r="17" spans="1:8" ht="21" customHeight="1">
      <c r="A17" s="33" t="s">
        <v>24</v>
      </c>
      <c r="B17" s="34" t="s">
        <v>25</v>
      </c>
      <c r="C17" s="33" t="s">
        <v>23</v>
      </c>
      <c r="D17" s="35">
        <v>6500</v>
      </c>
      <c r="E17" s="36">
        <f>'[1]01.Tong hop.Moi'!I14</f>
        <v>3.3</v>
      </c>
      <c r="F17" s="35">
        <f>E17*D17</f>
        <v>21450</v>
      </c>
      <c r="G17" s="36">
        <f>E17*0.3</f>
        <v>0.9899999999999999</v>
      </c>
      <c r="H17" s="35">
        <f>D17*G17</f>
        <v>6434.999999999999</v>
      </c>
    </row>
    <row r="18" spans="1:8" ht="21" customHeight="1">
      <c r="A18" s="29">
        <v>4</v>
      </c>
      <c r="B18" s="30" t="s">
        <v>26</v>
      </c>
      <c r="C18" s="29" t="s">
        <v>17</v>
      </c>
      <c r="D18" s="31">
        <v>90000</v>
      </c>
      <c r="E18" s="32">
        <f>'[1]01.Tong hop.Moi'!I15</f>
        <v>0.04</v>
      </c>
      <c r="F18" s="31">
        <f>E18*D18</f>
        <v>3600</v>
      </c>
      <c r="G18" s="32">
        <f>E18*0.83</f>
        <v>0.0332</v>
      </c>
      <c r="H18" s="31">
        <f>D18*G18</f>
        <v>2988</v>
      </c>
    </row>
    <row r="19" spans="1:8" ht="21" customHeight="1">
      <c r="A19" s="29">
        <v>5</v>
      </c>
      <c r="B19" s="30" t="s">
        <v>27</v>
      </c>
      <c r="C19" s="29"/>
      <c r="D19" s="31"/>
      <c r="E19" s="32"/>
      <c r="F19" s="31">
        <f>SUM(F20:F28)</f>
        <v>29210</v>
      </c>
      <c r="G19" s="32"/>
      <c r="H19" s="31">
        <f>SUM(H20:H28)</f>
        <v>6871.200000000002</v>
      </c>
    </row>
    <row r="20" spans="1:8" ht="21" customHeight="1">
      <c r="A20" s="33" t="s">
        <v>28</v>
      </c>
      <c r="B20" s="34" t="s">
        <v>29</v>
      </c>
      <c r="C20" s="33" t="s">
        <v>30</v>
      </c>
      <c r="D20" s="37">
        <v>133000</v>
      </c>
      <c r="E20" s="36">
        <v>0.2</v>
      </c>
      <c r="F20" s="37">
        <f aca="true" t="shared" si="0" ref="F20:F28">E20*D20</f>
        <v>26600</v>
      </c>
      <c r="G20" s="38">
        <f>E20*0.23</f>
        <v>0.046000000000000006</v>
      </c>
      <c r="H20" s="37">
        <f aca="true" t="shared" si="1" ref="H20:H28">D20*G20</f>
        <v>6118.000000000001</v>
      </c>
    </row>
    <row r="21" spans="1:8" ht="21" customHeight="1">
      <c r="A21" s="33" t="s">
        <v>31</v>
      </c>
      <c r="B21" s="34" t="s">
        <v>32</v>
      </c>
      <c r="C21" s="33" t="s">
        <v>30</v>
      </c>
      <c r="D21" s="37">
        <v>10000</v>
      </c>
      <c r="E21" s="36">
        <f>'[1]01.Tong hop.Moi'!I18</f>
        <v>0.04</v>
      </c>
      <c r="F21" s="37">
        <f t="shared" si="0"/>
        <v>400</v>
      </c>
      <c r="G21" s="38">
        <f>E21*0.23</f>
        <v>0.0092</v>
      </c>
      <c r="H21" s="37">
        <f t="shared" si="1"/>
        <v>92</v>
      </c>
    </row>
    <row r="22" spans="1:8" ht="21" customHeight="1">
      <c r="A22" s="33" t="s">
        <v>33</v>
      </c>
      <c r="B22" s="34" t="s">
        <v>34</v>
      </c>
      <c r="C22" s="33" t="s">
        <v>35</v>
      </c>
      <c r="D22" s="37">
        <v>10500</v>
      </c>
      <c r="E22" s="36">
        <f>'[1]01.Tong hop.Moi'!I19</f>
        <v>0.05</v>
      </c>
      <c r="F22" s="37">
        <f t="shared" si="0"/>
        <v>525</v>
      </c>
      <c r="G22" s="38">
        <f>E22*0.23</f>
        <v>0.011500000000000002</v>
      </c>
      <c r="H22" s="37">
        <f t="shared" si="1"/>
        <v>120.75000000000001</v>
      </c>
    </row>
    <row r="23" spans="1:8" ht="21" customHeight="1">
      <c r="A23" s="33" t="s">
        <v>36</v>
      </c>
      <c r="B23" s="34" t="s">
        <v>37</v>
      </c>
      <c r="C23" s="33" t="s">
        <v>35</v>
      </c>
      <c r="D23" s="37">
        <v>10000</v>
      </c>
      <c r="E23" s="36">
        <v>0.02</v>
      </c>
      <c r="F23" s="37">
        <f t="shared" si="0"/>
        <v>200</v>
      </c>
      <c r="G23" s="38">
        <f>E23*0.23</f>
        <v>0.0046</v>
      </c>
      <c r="H23" s="37">
        <f t="shared" si="1"/>
        <v>46</v>
      </c>
    </row>
    <row r="24" spans="1:8" ht="21" customHeight="1">
      <c r="A24" s="33" t="s">
        <v>38</v>
      </c>
      <c r="B24" s="34" t="s">
        <v>39</v>
      </c>
      <c r="C24" s="33" t="s">
        <v>35</v>
      </c>
      <c r="D24" s="37">
        <v>11000</v>
      </c>
      <c r="E24" s="38">
        <f>'[1]01.Tong hop.Moi'!I21</f>
        <v>0.02</v>
      </c>
      <c r="F24" s="37">
        <f t="shared" si="0"/>
        <v>220</v>
      </c>
      <c r="G24" s="38">
        <f>E24*1</f>
        <v>0.02</v>
      </c>
      <c r="H24" s="37">
        <f t="shared" si="1"/>
        <v>220</v>
      </c>
    </row>
    <row r="25" spans="1:8" ht="21" customHeight="1">
      <c r="A25" s="33" t="s">
        <v>40</v>
      </c>
      <c r="B25" s="34" t="s">
        <v>41</v>
      </c>
      <c r="C25" s="33" t="s">
        <v>42</v>
      </c>
      <c r="D25" s="35">
        <v>55000</v>
      </c>
      <c r="E25" s="36">
        <f>'[1]01.Tong hop.Moi'!I22</f>
        <v>0.01</v>
      </c>
      <c r="F25" s="35">
        <f t="shared" si="0"/>
        <v>550</v>
      </c>
      <c r="G25" s="36">
        <f>E25*0.2</f>
        <v>0.002</v>
      </c>
      <c r="H25" s="35">
        <f t="shared" si="1"/>
        <v>110</v>
      </c>
    </row>
    <row r="26" spans="1:8" ht="21" customHeight="1">
      <c r="A26" s="33" t="s">
        <v>43</v>
      </c>
      <c r="B26" s="34" t="s">
        <v>44</v>
      </c>
      <c r="C26" s="33" t="s">
        <v>35</v>
      </c>
      <c r="D26" s="35">
        <v>10000</v>
      </c>
      <c r="E26" s="36">
        <f>'[1]01.Tong hop.Moi'!I23</f>
        <v>0.06</v>
      </c>
      <c r="F26" s="35">
        <f t="shared" si="0"/>
        <v>600</v>
      </c>
      <c r="G26" s="36">
        <f>E26*0.23</f>
        <v>0.0138</v>
      </c>
      <c r="H26" s="35">
        <f t="shared" si="1"/>
        <v>138</v>
      </c>
    </row>
    <row r="27" spans="1:8" ht="21" customHeight="1">
      <c r="A27" s="33" t="s">
        <v>45</v>
      </c>
      <c r="B27" s="34" t="s">
        <v>46</v>
      </c>
      <c r="C27" s="33" t="s">
        <v>35</v>
      </c>
      <c r="D27" s="35">
        <v>3500</v>
      </c>
      <c r="E27" s="36">
        <v>0.02</v>
      </c>
      <c r="F27" s="35">
        <f t="shared" si="0"/>
        <v>70</v>
      </c>
      <c r="G27" s="36">
        <f>E27*0.23</f>
        <v>0.0046</v>
      </c>
      <c r="H27" s="35">
        <f t="shared" si="1"/>
        <v>16.1</v>
      </c>
    </row>
    <row r="28" spans="1:8" ht="21" customHeight="1">
      <c r="A28" s="33" t="s">
        <v>47</v>
      </c>
      <c r="B28" s="34" t="s">
        <v>48</v>
      </c>
      <c r="C28" s="33" t="s">
        <v>35</v>
      </c>
      <c r="D28" s="35">
        <v>4500</v>
      </c>
      <c r="E28" s="36">
        <v>0.01</v>
      </c>
      <c r="F28" s="35">
        <f t="shared" si="0"/>
        <v>45</v>
      </c>
      <c r="G28" s="36">
        <f>E28*0.23</f>
        <v>0.0023</v>
      </c>
      <c r="H28" s="35">
        <f t="shared" si="1"/>
        <v>10.35</v>
      </c>
    </row>
    <row r="29" spans="1:8" ht="21" customHeight="1">
      <c r="A29" s="29">
        <v>6</v>
      </c>
      <c r="B29" s="30" t="s">
        <v>49</v>
      </c>
      <c r="C29" s="29"/>
      <c r="D29" s="31"/>
      <c r="E29" s="32"/>
      <c r="F29" s="31">
        <f>SUM(F30:F32)</f>
        <v>4641.730212752425</v>
      </c>
      <c r="G29" s="32"/>
      <c r="H29" s="31">
        <f>SUM(H30:H32)</f>
        <v>1792.7651063762128</v>
      </c>
    </row>
    <row r="30" spans="1:9" ht="21" customHeight="1">
      <c r="A30" s="33" t="s">
        <v>50</v>
      </c>
      <c r="B30" s="34" t="s">
        <v>51</v>
      </c>
      <c r="C30" s="33" t="s">
        <v>30</v>
      </c>
      <c r="D30" s="35">
        <v>7000</v>
      </c>
      <c r="E30" s="36">
        <f>'[1]01.Tong hop.Moi'!I27</f>
        <v>0.35</v>
      </c>
      <c r="F30" s="35">
        <f>E30*D30</f>
        <v>2450</v>
      </c>
      <c r="G30" s="38">
        <f>E30*0.34</f>
        <v>0.119</v>
      </c>
      <c r="H30" s="35">
        <f>D30*G30</f>
        <v>833</v>
      </c>
      <c r="I30" s="23"/>
    </row>
    <row r="31" spans="1:8" ht="21" customHeight="1">
      <c r="A31" s="39" t="s">
        <v>52</v>
      </c>
      <c r="B31" s="40" t="s">
        <v>53</v>
      </c>
      <c r="C31" s="39" t="s">
        <v>42</v>
      </c>
      <c r="D31" s="35">
        <v>1400</v>
      </c>
      <c r="E31" s="41">
        <f>'[1]01.Tong hop.Moi'!I28</f>
        <v>0.65</v>
      </c>
      <c r="F31" s="42">
        <f>E31*D31</f>
        <v>910</v>
      </c>
      <c r="G31" s="38">
        <f>E31*0.34</f>
        <v>0.22100000000000003</v>
      </c>
      <c r="H31" s="42">
        <f>D31*G31</f>
        <v>309.40000000000003</v>
      </c>
    </row>
    <row r="32" spans="1:9" ht="21" customHeight="1">
      <c r="A32" s="39" t="s">
        <v>54</v>
      </c>
      <c r="B32" s="40" t="s">
        <v>55</v>
      </c>
      <c r="C32" s="39" t="s">
        <v>56</v>
      </c>
      <c r="D32" s="42"/>
      <c r="E32" s="42"/>
      <c r="F32" s="42">
        <f>'[1]01.Tong hop.Moi'!I30-11</f>
        <v>1281.7302127524256</v>
      </c>
      <c r="G32" s="42"/>
      <c r="H32" s="42">
        <f>'[1]07. Du thao.BS'!H30+4</f>
        <v>650.3651063762128</v>
      </c>
      <c r="I32" s="23"/>
    </row>
    <row r="33" spans="1:8" ht="21" customHeight="1">
      <c r="A33" s="29">
        <v>7</v>
      </c>
      <c r="B33" s="43" t="s">
        <v>57</v>
      </c>
      <c r="C33" s="44" t="s">
        <v>56</v>
      </c>
      <c r="D33" s="43"/>
      <c r="E33" s="43"/>
      <c r="F33" s="31">
        <f>'[1]01.Tong hop.Moi'!I31</f>
        <v>500</v>
      </c>
      <c r="G33" s="43"/>
      <c r="H33" s="31">
        <f>'[1]07. Du thao.BS'!H31</f>
        <v>150</v>
      </c>
    </row>
    <row r="34" spans="1:9" ht="21" customHeight="1">
      <c r="A34" s="29">
        <v>8</v>
      </c>
      <c r="B34" s="30" t="s">
        <v>58</v>
      </c>
      <c r="C34" s="29" t="s">
        <v>42</v>
      </c>
      <c r="D34" s="31">
        <v>90000</v>
      </c>
      <c r="E34" s="32">
        <f>'[1]01.Tong hop.Moi'!I32</f>
        <v>0.01</v>
      </c>
      <c r="F34" s="31">
        <f>E34*D34</f>
        <v>900</v>
      </c>
      <c r="G34" s="32">
        <f>E34*0.4</f>
        <v>0.004</v>
      </c>
      <c r="H34" s="31">
        <f>D34*G34</f>
        <v>360</v>
      </c>
      <c r="I34" s="23"/>
    </row>
    <row r="35" spans="1:8" ht="21" customHeight="1">
      <c r="A35" s="29">
        <v>9</v>
      </c>
      <c r="B35" s="30" t="s">
        <v>59</v>
      </c>
      <c r="C35" s="29" t="s">
        <v>60</v>
      </c>
      <c r="D35" s="31">
        <v>1500</v>
      </c>
      <c r="E35" s="32">
        <f>'[1]01.Tong hop.Moi'!I33</f>
        <v>0.3</v>
      </c>
      <c r="F35" s="31">
        <f>E35*D35</f>
        <v>450</v>
      </c>
      <c r="G35" s="32">
        <f>E35*1</f>
        <v>0.3</v>
      </c>
      <c r="H35" s="31">
        <f>D35*G35</f>
        <v>450</v>
      </c>
    </row>
    <row r="36" spans="1:8" ht="21" customHeight="1">
      <c r="A36" s="29">
        <v>10</v>
      </c>
      <c r="B36" s="30" t="s">
        <v>61</v>
      </c>
      <c r="C36" s="29" t="s">
        <v>62</v>
      </c>
      <c r="D36" s="31">
        <v>70000</v>
      </c>
      <c r="E36" s="32">
        <f>'[1]01.Tong hop.Moi'!I34+0.02</f>
        <v>0.25</v>
      </c>
      <c r="F36" s="31">
        <f>E36*D36</f>
        <v>17500</v>
      </c>
      <c r="G36" s="32">
        <f>E36*0.89</f>
        <v>0.2225</v>
      </c>
      <c r="H36" s="31">
        <f>D36*G36</f>
        <v>15575</v>
      </c>
    </row>
    <row r="37" spans="1:9" ht="21" customHeight="1">
      <c r="A37" s="29">
        <v>11</v>
      </c>
      <c r="B37" s="30" t="s">
        <v>63</v>
      </c>
      <c r="C37" s="29" t="s">
        <v>56</v>
      </c>
      <c r="D37" s="31"/>
      <c r="E37" s="45">
        <v>0.01</v>
      </c>
      <c r="F37" s="31">
        <f>E37*(F13+F14+F15+F18+F19+F29+F33+F34+F35+F36)</f>
        <v>1566.017302127524</v>
      </c>
      <c r="G37" s="45">
        <v>0.01</v>
      </c>
      <c r="H37" s="31">
        <f>G37*(H13+H14+H15+H18+H19+H29+H33+H34+H35+H36)</f>
        <v>676.1196510637621</v>
      </c>
      <c r="I37" s="46"/>
    </row>
    <row r="38" spans="1:8" ht="21" customHeight="1">
      <c r="A38" s="47">
        <v>12</v>
      </c>
      <c r="B38" s="48" t="s">
        <v>64</v>
      </c>
      <c r="C38" s="47" t="s">
        <v>56</v>
      </c>
      <c r="D38" s="48"/>
      <c r="E38" s="49">
        <v>0.02</v>
      </c>
      <c r="F38" s="48">
        <f>E38*(F13+F14+F15+F18+F19+F29+F33+F34+F35+F36)</f>
        <v>3132.034604255048</v>
      </c>
      <c r="G38" s="49">
        <v>0.02</v>
      </c>
      <c r="H38" s="48">
        <f>G38*(H13+H14+H15+H18+H19+H29+H33+H34+H35+H36)</f>
        <v>1352.2393021275243</v>
      </c>
    </row>
    <row r="39" spans="1:8" ht="34.5" customHeight="1">
      <c r="A39" s="50" t="s">
        <v>65</v>
      </c>
      <c r="B39" s="50"/>
      <c r="C39" s="50"/>
      <c r="D39" s="50"/>
      <c r="E39" s="50"/>
      <c r="F39" s="50"/>
      <c r="G39" s="50"/>
      <c r="H39" s="50"/>
    </row>
    <row r="40" ht="21" customHeight="1">
      <c r="G40" s="23"/>
    </row>
    <row r="41" ht="21" customHeight="1">
      <c r="I41" s="46"/>
    </row>
    <row r="42" ht="21" customHeight="1">
      <c r="I42" s="46"/>
    </row>
    <row r="43" ht="21" customHeight="1">
      <c r="I43" s="46"/>
    </row>
    <row r="44" ht="21" customHeight="1">
      <c r="I44" s="46"/>
    </row>
    <row r="45" ht="21" customHeight="1"/>
    <row r="46" ht="21" customHeight="1"/>
  </sheetData>
  <mergeCells count="10">
    <mergeCell ref="A39:H39"/>
    <mergeCell ref="G6:H6"/>
    <mergeCell ref="A7:A8"/>
    <mergeCell ref="B7:B8"/>
    <mergeCell ref="E7:F7"/>
    <mergeCell ref="G7:H7"/>
    <mergeCell ref="A2:H2"/>
    <mergeCell ref="A3:H3"/>
    <mergeCell ref="A4:H4"/>
    <mergeCell ref="A5:H5"/>
  </mergeCells>
  <printOptions horizontalCentered="1"/>
  <pageMargins left="0.58" right="0.32" top="0.56" bottom="0.37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 topLeftCell="A25">
      <selection activeCell="B33" sqref="B33"/>
    </sheetView>
  </sheetViews>
  <sheetFormatPr defaultColWidth="9.00390625" defaultRowHeight="26.25" customHeight="1"/>
  <cols>
    <col min="1" max="1" width="5.375" style="52" customWidth="1"/>
    <col min="2" max="2" width="38.50390625" style="52" customWidth="1"/>
    <col min="3" max="3" width="8.625" style="52" customWidth="1"/>
    <col min="4" max="4" width="9.375" style="52" customWidth="1"/>
    <col min="5" max="5" width="10.625" style="52" customWidth="1"/>
    <col min="6" max="6" width="11.50390625" style="93" customWidth="1"/>
    <col min="7" max="16384" width="9.00390625" style="52" customWidth="1"/>
  </cols>
  <sheetData>
    <row r="2" spans="1:6" ht="26.25" customHeight="1">
      <c r="A2" s="51" t="s">
        <v>66</v>
      </c>
      <c r="B2" s="51"/>
      <c r="C2" s="51"/>
      <c r="D2" s="51"/>
      <c r="E2" s="51"/>
      <c r="F2" s="51"/>
    </row>
    <row r="3" spans="1:6" ht="27" customHeight="1">
      <c r="A3" s="51" t="s">
        <v>67</v>
      </c>
      <c r="B3" s="51"/>
      <c r="C3" s="51"/>
      <c r="D3" s="51"/>
      <c r="E3" s="51"/>
      <c r="F3" s="51"/>
    </row>
    <row r="4" spans="1:7" ht="29.25" customHeight="1">
      <c r="A4" s="51" t="s">
        <v>2</v>
      </c>
      <c r="B4" s="51"/>
      <c r="C4" s="51"/>
      <c r="D4" s="51"/>
      <c r="E4" s="51"/>
      <c r="F4" s="51"/>
      <c r="G4" s="53"/>
    </row>
    <row r="5" spans="1:8" ht="26.25" customHeight="1">
      <c r="A5" s="4" t="s">
        <v>3</v>
      </c>
      <c r="B5" s="4"/>
      <c r="C5" s="4"/>
      <c r="D5" s="4"/>
      <c r="E5" s="4"/>
      <c r="F5" s="4"/>
      <c r="G5" s="54"/>
      <c r="H5" s="54"/>
    </row>
    <row r="6" spans="1:8" ht="26.25" customHeight="1">
      <c r="A6" s="55"/>
      <c r="B6" s="55"/>
      <c r="C6" s="55"/>
      <c r="D6" s="55"/>
      <c r="E6" s="55"/>
      <c r="F6" s="55"/>
      <c r="G6" s="54"/>
      <c r="H6" s="54"/>
    </row>
    <row r="7" spans="5:6" ht="26.25" customHeight="1">
      <c r="E7" s="56" t="s">
        <v>68</v>
      </c>
      <c r="F7" s="56"/>
    </row>
    <row r="8" spans="1:6" ht="26.25" customHeight="1">
      <c r="A8" s="57" t="s">
        <v>5</v>
      </c>
      <c r="B8" s="57" t="s">
        <v>69</v>
      </c>
      <c r="C8" s="58" t="s">
        <v>7</v>
      </c>
      <c r="D8" s="59" t="s">
        <v>8</v>
      </c>
      <c r="E8" s="57" t="s">
        <v>13</v>
      </c>
      <c r="F8" s="60" t="s">
        <v>14</v>
      </c>
    </row>
    <row r="9" spans="1:6" ht="26.25" customHeight="1">
      <c r="A9" s="61"/>
      <c r="B9" s="61"/>
      <c r="C9" s="62" t="s">
        <v>11</v>
      </c>
      <c r="D9" s="63" t="s">
        <v>12</v>
      </c>
      <c r="E9" s="61" t="s">
        <v>70</v>
      </c>
      <c r="F9" s="64" t="s">
        <v>13</v>
      </c>
    </row>
    <row r="10" spans="1:6" ht="26.25" customHeight="1">
      <c r="A10" s="65">
        <v>1</v>
      </c>
      <c r="B10" s="66">
        <v>2</v>
      </c>
      <c r="C10" s="65">
        <v>3</v>
      </c>
      <c r="D10" s="65">
        <v>4</v>
      </c>
      <c r="E10" s="66">
        <v>5</v>
      </c>
      <c r="F10" s="65">
        <v>6</v>
      </c>
    </row>
    <row r="11" spans="1:6" ht="26.25" customHeight="1">
      <c r="A11" s="58"/>
      <c r="B11" s="58"/>
      <c r="C11" s="58"/>
      <c r="D11" s="58"/>
      <c r="E11" s="58"/>
      <c r="F11" s="67"/>
    </row>
    <row r="12" spans="1:6" ht="26.25" customHeight="1">
      <c r="A12" s="68"/>
      <c r="B12" s="69" t="s">
        <v>15</v>
      </c>
      <c r="C12" s="69"/>
      <c r="D12" s="69"/>
      <c r="E12" s="70"/>
      <c r="F12" s="71">
        <f>F14+F17+F18+F19+F20+F21+F22</f>
        <v>12500.263847619046</v>
      </c>
    </row>
    <row r="13" spans="1:6" ht="26.25" customHeight="1">
      <c r="A13" s="72"/>
      <c r="B13" s="73"/>
      <c r="C13" s="73"/>
      <c r="D13" s="73"/>
      <c r="E13" s="74"/>
      <c r="F13" s="75"/>
    </row>
    <row r="14" spans="1:6" ht="26.25" customHeight="1">
      <c r="A14" s="76">
        <v>1</v>
      </c>
      <c r="B14" s="68" t="s">
        <v>71</v>
      </c>
      <c r="C14" s="76"/>
      <c r="D14" s="76"/>
      <c r="E14" s="77"/>
      <c r="F14" s="78">
        <f>F15+F16</f>
        <v>893.48</v>
      </c>
    </row>
    <row r="15" spans="1:6" s="83" customFormat="1" ht="26.25" customHeight="1">
      <c r="A15" s="79" t="s">
        <v>72</v>
      </c>
      <c r="B15" s="80" t="s">
        <v>73</v>
      </c>
      <c r="C15" s="79" t="s">
        <v>62</v>
      </c>
      <c r="D15" s="81">
        <v>40000</v>
      </c>
      <c r="E15" s="82">
        <f>'[2]O2.Tong Hop'!H13</f>
        <v>0.012602</v>
      </c>
      <c r="F15" s="81">
        <f>E15*D15</f>
        <v>504.08000000000004</v>
      </c>
    </row>
    <row r="16" spans="1:6" s="83" customFormat="1" ht="26.25" customHeight="1">
      <c r="A16" s="79" t="s">
        <v>74</v>
      </c>
      <c r="B16" s="80" t="s">
        <v>75</v>
      </c>
      <c r="C16" s="79" t="s">
        <v>35</v>
      </c>
      <c r="D16" s="81">
        <v>590</v>
      </c>
      <c r="E16" s="82">
        <f>'[2]O2.Tong Hop'!H14</f>
        <v>0.66</v>
      </c>
      <c r="F16" s="81">
        <f>E16*D16</f>
        <v>389.40000000000003</v>
      </c>
    </row>
    <row r="17" spans="1:6" ht="26.25" customHeight="1">
      <c r="A17" s="84">
        <v>2</v>
      </c>
      <c r="B17" s="85" t="s">
        <v>76</v>
      </c>
      <c r="C17" s="84" t="s">
        <v>77</v>
      </c>
      <c r="D17" s="86">
        <v>50000</v>
      </c>
      <c r="E17" s="87">
        <f>'[2]O2.Tong Hop'!H15</f>
        <v>0.040665</v>
      </c>
      <c r="F17" s="86">
        <f>E17*D17</f>
        <v>2033.25</v>
      </c>
    </row>
    <row r="18" spans="1:6" ht="26.25" customHeight="1">
      <c r="A18" s="84">
        <v>3</v>
      </c>
      <c r="B18" s="85" t="s">
        <v>78</v>
      </c>
      <c r="C18" s="84" t="s">
        <v>62</v>
      </c>
      <c r="D18" s="86">
        <v>40000</v>
      </c>
      <c r="E18" s="87">
        <f>'[2]O2.Tong Hop'!H16</f>
        <v>0.08972380952380953</v>
      </c>
      <c r="F18" s="86">
        <f>E18*D18</f>
        <v>3588.952380952381</v>
      </c>
    </row>
    <row r="19" spans="1:6" ht="26.25" customHeight="1">
      <c r="A19" s="84">
        <v>4</v>
      </c>
      <c r="B19" s="85" t="s">
        <v>79</v>
      </c>
      <c r="C19" s="84" t="s">
        <v>56</v>
      </c>
      <c r="D19" s="86"/>
      <c r="E19" s="88"/>
      <c r="F19" s="86">
        <f>'[2]O2.Tong Hop'!H17+4</f>
        <v>1033.6277777777777</v>
      </c>
    </row>
    <row r="20" spans="1:6" ht="26.25" customHeight="1">
      <c r="A20" s="84">
        <v>5</v>
      </c>
      <c r="B20" s="85" t="s">
        <v>80</v>
      </c>
      <c r="C20" s="84" t="s">
        <v>19</v>
      </c>
      <c r="D20" s="86">
        <v>450</v>
      </c>
      <c r="E20" s="88">
        <f>'[2]O2.Tong Hop'!H18</f>
        <v>1</v>
      </c>
      <c r="F20" s="86">
        <f>E20*D20</f>
        <v>450</v>
      </c>
    </row>
    <row r="21" spans="1:6" ht="26.25" customHeight="1">
      <c r="A21" s="84">
        <v>6</v>
      </c>
      <c r="B21" s="85" t="s">
        <v>81</v>
      </c>
      <c r="C21" s="84" t="s">
        <v>60</v>
      </c>
      <c r="D21" s="86">
        <v>1500</v>
      </c>
      <c r="E21" s="87">
        <f>'[2]O2.Tong Hop'!H19</f>
        <v>2.8369003174603176</v>
      </c>
      <c r="F21" s="86">
        <f>E21*D21+0.5</f>
        <v>4255.850476190476</v>
      </c>
    </row>
    <row r="22" spans="1:6" ht="26.25" customHeight="1">
      <c r="A22" s="84">
        <v>7</v>
      </c>
      <c r="B22" s="85" t="s">
        <v>82</v>
      </c>
      <c r="C22" s="84" t="s">
        <v>56</v>
      </c>
      <c r="D22" s="86"/>
      <c r="E22" s="89">
        <v>0.02</v>
      </c>
      <c r="F22" s="86">
        <f>SUM(F15:F21)*E22</f>
        <v>245.10321269841268</v>
      </c>
    </row>
    <row r="23" spans="1:6" ht="26.25" customHeight="1">
      <c r="A23" s="90"/>
      <c r="B23" s="90"/>
      <c r="C23" s="90"/>
      <c r="D23" s="90"/>
      <c r="E23" s="90"/>
      <c r="F23" s="91"/>
    </row>
    <row r="24" spans="1:6" ht="72" customHeight="1">
      <c r="A24" s="92" t="s">
        <v>65</v>
      </c>
      <c r="B24" s="92"/>
      <c r="C24" s="92"/>
      <c r="D24" s="92"/>
      <c r="E24" s="92"/>
      <c r="F24" s="92"/>
    </row>
  </sheetData>
  <mergeCells count="10">
    <mergeCell ref="A24:F24"/>
    <mergeCell ref="E7:F7"/>
    <mergeCell ref="A8:A9"/>
    <mergeCell ref="B8:B9"/>
    <mergeCell ref="E8:E9"/>
    <mergeCell ref="F8:F9"/>
    <mergeCell ref="A2:F2"/>
    <mergeCell ref="A3:F3"/>
    <mergeCell ref="A4:F4"/>
    <mergeCell ref="A5:F5"/>
  </mergeCells>
  <printOptions/>
  <pageMargins left="0.87" right="0.3" top="0.71" bottom="0.69" header="0.3" footer="0.28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khanhhv</dc:creator>
  <cp:keywords/>
  <dc:description/>
  <cp:lastModifiedBy>khanhhv</cp:lastModifiedBy>
  <cp:lastPrinted>2008-10-22T04:25:22Z</cp:lastPrinted>
  <dcterms:created xsi:type="dcterms:W3CDTF">2008-10-22T04:19:49Z</dcterms:created>
  <dcterms:modified xsi:type="dcterms:W3CDTF">2008-10-22T04:26:48Z</dcterms:modified>
  <cp:category/>
  <cp:version/>
  <cp:contentType/>
  <cp:contentStatus/>
</cp:coreProperties>
</file>